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l mio Drive\Ricerca\Didattica\Didattica in corso\Air Pollution Control_2020-2021\04_Presentations\07_Duct and Fan design\"/>
    </mc:Choice>
  </mc:AlternateContent>
  <bookViews>
    <workbookView xWindow="28680" yWindow="-120" windowWidth="29040" windowHeight="15840" activeTab="1"/>
  </bookViews>
  <sheets>
    <sheet name="DUCTS" sheetId="4" r:id="rId1"/>
    <sheet name="HEAD LOSSES 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11" i="3" l="1"/>
  <c r="C12" i="3" s="1"/>
  <c r="I19" i="3"/>
  <c r="C13" i="3" l="1"/>
  <c r="I49" i="3"/>
  <c r="I38" i="3" l="1"/>
  <c r="E38" i="3"/>
  <c r="E41" i="3"/>
  <c r="E40" i="3"/>
  <c r="E39" i="3"/>
  <c r="I36" i="3"/>
  <c r="E36" i="3"/>
  <c r="E34" i="3"/>
  <c r="E33" i="3"/>
  <c r="E32" i="3"/>
  <c r="I31" i="3"/>
  <c r="E31" i="3"/>
  <c r="E29" i="3"/>
  <c r="E28" i="3"/>
  <c r="I27" i="3"/>
  <c r="E27" i="3"/>
  <c r="I21" i="3"/>
  <c r="I25" i="3"/>
  <c r="E25" i="3"/>
  <c r="E22" i="3"/>
  <c r="E23" i="3"/>
  <c r="E21" i="3"/>
  <c r="E19" i="3"/>
  <c r="C3" i="3" l="1"/>
  <c r="C4" i="3" s="1"/>
  <c r="I41" i="3" l="1"/>
  <c r="I33" i="3"/>
  <c r="I39" i="3"/>
  <c r="I32" i="3"/>
  <c r="I22" i="3"/>
  <c r="I23" i="3"/>
  <c r="I28" i="3"/>
  <c r="I34" i="3"/>
  <c r="I40" i="3"/>
  <c r="I29" i="3"/>
  <c r="C5" i="3"/>
  <c r="I42" i="3" l="1"/>
  <c r="I54" i="3" s="1"/>
</calcChain>
</file>

<file path=xl/sharedStrings.xml><?xml version="1.0" encoding="utf-8"?>
<sst xmlns="http://schemas.openxmlformats.org/spreadsheetml/2006/main" count="79" uniqueCount="52">
  <si>
    <t>v (m/s)</t>
  </si>
  <si>
    <t>d (mm)</t>
  </si>
  <si>
    <t>T1</t>
  </si>
  <si>
    <t>L (m)</t>
  </si>
  <si>
    <t xml:space="preserve">Δlc calc (mmH2O) </t>
  </si>
  <si>
    <t>T2</t>
  </si>
  <si>
    <t>T3</t>
  </si>
  <si>
    <t>T4</t>
  </si>
  <si>
    <t>T5</t>
  </si>
  <si>
    <t>T6</t>
  </si>
  <si>
    <t>T7</t>
  </si>
  <si>
    <t>Q (Nm3/h)</t>
  </si>
  <si>
    <t>Ɛ</t>
  </si>
  <si>
    <t>Diameter (mm)</t>
  </si>
  <si>
    <t>Thickness (mm)</t>
  </si>
  <si>
    <t>GALVANIZED STEEL</t>
  </si>
  <si>
    <t>r (mmH2O/m)</t>
  </si>
  <si>
    <t>-</t>
  </si>
  <si>
    <t>C</t>
  </si>
  <si>
    <t>Type of Head Loss</t>
  </si>
  <si>
    <t>L (90° Bend, r/d=1,5)</t>
  </si>
  <si>
    <t>L (Expansion, A1/A2=0,6)</t>
  </si>
  <si>
    <t>L (T Confluence)</t>
  </si>
  <si>
    <t>TOTAL</t>
  </si>
  <si>
    <t xml:space="preserve">DUCTS - CONTINUOUS (C) AND LOCALIZED (L) HEAD LOSSES </t>
  </si>
  <si>
    <t>Project Flowrate</t>
  </si>
  <si>
    <t>Ducts</t>
  </si>
  <si>
    <t xml:space="preserve">APCs- LOCALIZED (L) HEAD LOSSES </t>
  </si>
  <si>
    <t>L</t>
  </si>
  <si>
    <t>Scrubber</t>
  </si>
  <si>
    <t>Biofilter</t>
  </si>
  <si>
    <t xml:space="preserve">TOTAL HEAD LOSSES </t>
  </si>
  <si>
    <t xml:space="preserve">DUCTS - CONTINUOUS (C) AND LOCALIZED (L) HEAD LOSSES + APCs- LOCALIZED (L) HEAD LOSSES </t>
  </si>
  <si>
    <t>Buildings Vol</t>
  </si>
  <si>
    <t>Air changes/h</t>
  </si>
  <si>
    <t>Qe (20°C)</t>
  </si>
  <si>
    <t>m3</t>
  </si>
  <si>
    <t>Nm3/h</t>
  </si>
  <si>
    <t>m3/h</t>
  </si>
  <si>
    <t>Qp</t>
  </si>
  <si>
    <t>Q (m3/h)</t>
  </si>
  <si>
    <t>Qn (0°C)</t>
  </si>
  <si>
    <t>m</t>
  </si>
  <si>
    <t>°C</t>
  </si>
  <si>
    <t>mbar</t>
  </si>
  <si>
    <t>kg/m3</t>
  </si>
  <si>
    <t>m2/s</t>
  </si>
  <si>
    <t>ν</t>
  </si>
  <si>
    <t>rho air</t>
  </si>
  <si>
    <t>Pb</t>
  </si>
  <si>
    <t>Te air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</si>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</sst>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2" borderId="8" xfId="0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vertical="center"/>
    </xf>
    <xf numFmtId="1" fontId="0" fillId="0" borderId="1" xfId="0" applyNumberFormat="1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" fontId="0" fillId="0" borderId="16" xfId="0" applyNumberFormat="1" applyFont="1" applyBorder="1" applyAlignment="1">
      <alignment vertical="center"/>
    </xf>
    <xf numFmtId="2" fontId="0" fillId="0" borderId="7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3" borderId="1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2" fontId="2" fillId="4" borderId="14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4" borderId="20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" fontId="0" fillId="0" borderId="6" xfId="0" applyNumberFormat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2"/>
    </sheetView>
  </sheetViews>
  <sheetFormatPr defaultRowHeight="14.4" x14ac:dyDescent="0.3"/>
  <cols>
    <col min="1" max="1" width="14.77734375" bestFit="1" customWidth="1"/>
    <col min="2" max="2" width="15" bestFit="1" customWidth="1"/>
  </cols>
  <sheetData>
    <row r="1" spans="1:2" x14ac:dyDescent="0.3">
      <c r="A1" s="39" t="s">
        <v>15</v>
      </c>
      <c r="B1" s="39"/>
    </row>
    <row r="2" spans="1:2" x14ac:dyDescent="0.3">
      <c r="A2" s="29" t="s">
        <v>13</v>
      </c>
      <c r="B2" s="29" t="s">
        <v>14</v>
      </c>
    </row>
    <row r="3" spans="1:2" x14ac:dyDescent="0.3">
      <c r="A3" s="1">
        <v>80</v>
      </c>
      <c r="B3" s="1">
        <v>0.5</v>
      </c>
    </row>
    <row r="4" spans="1:2" x14ac:dyDescent="0.3">
      <c r="A4" s="1">
        <v>100</v>
      </c>
      <c r="B4" s="1">
        <v>0.5</v>
      </c>
    </row>
    <row r="5" spans="1:2" x14ac:dyDescent="0.3">
      <c r="A5" s="1">
        <v>125</v>
      </c>
      <c r="B5" s="1">
        <v>0.5</v>
      </c>
    </row>
    <row r="6" spans="1:2" x14ac:dyDescent="0.3">
      <c r="A6" s="1">
        <v>150</v>
      </c>
      <c r="B6" s="1">
        <v>0.5</v>
      </c>
    </row>
    <row r="7" spans="1:2" x14ac:dyDescent="0.3">
      <c r="A7" s="1">
        <v>160</v>
      </c>
      <c r="B7" s="1">
        <v>0.5</v>
      </c>
    </row>
    <row r="8" spans="1:2" x14ac:dyDescent="0.3">
      <c r="A8" s="1">
        <v>200</v>
      </c>
      <c r="B8" s="1">
        <v>0.5</v>
      </c>
    </row>
    <row r="9" spans="1:2" x14ac:dyDescent="0.3">
      <c r="A9" s="1">
        <v>250</v>
      </c>
      <c r="B9" s="1">
        <v>0.5</v>
      </c>
    </row>
    <row r="10" spans="1:2" x14ac:dyDescent="0.3">
      <c r="A10" s="1">
        <v>300</v>
      </c>
      <c r="B10" s="1">
        <v>0.6</v>
      </c>
    </row>
    <row r="11" spans="1:2" x14ac:dyDescent="0.3">
      <c r="A11" s="1">
        <v>315</v>
      </c>
      <c r="B11" s="1">
        <v>0.6</v>
      </c>
    </row>
    <row r="12" spans="1:2" x14ac:dyDescent="0.3">
      <c r="A12" s="1">
        <v>355</v>
      </c>
      <c r="B12" s="1">
        <v>0.6</v>
      </c>
    </row>
    <row r="13" spans="1:2" x14ac:dyDescent="0.3">
      <c r="A13" s="1">
        <v>400</v>
      </c>
      <c r="B13" s="1">
        <v>0.6</v>
      </c>
    </row>
    <row r="14" spans="1:2" x14ac:dyDescent="0.3">
      <c r="A14" s="1">
        <v>450</v>
      </c>
      <c r="B14" s="1">
        <v>0.6</v>
      </c>
    </row>
    <row r="15" spans="1:2" x14ac:dyDescent="0.3">
      <c r="A15" s="1">
        <v>500</v>
      </c>
      <c r="B15" s="1">
        <v>0.6</v>
      </c>
    </row>
    <row r="16" spans="1:2" x14ac:dyDescent="0.3">
      <c r="A16" s="1">
        <v>560</v>
      </c>
      <c r="B16" s="1">
        <v>0.8</v>
      </c>
    </row>
    <row r="17" spans="1:2" x14ac:dyDescent="0.3">
      <c r="A17" s="1">
        <v>630</v>
      </c>
      <c r="B17" s="1">
        <v>0.8</v>
      </c>
    </row>
    <row r="18" spans="1:2" x14ac:dyDescent="0.3">
      <c r="A18" s="1">
        <v>710</v>
      </c>
      <c r="B18" s="1">
        <v>0.8</v>
      </c>
    </row>
    <row r="19" spans="1:2" x14ac:dyDescent="0.3">
      <c r="A19" s="1">
        <v>800</v>
      </c>
      <c r="B19" s="1">
        <v>0.8</v>
      </c>
    </row>
    <row r="20" spans="1:2" x14ac:dyDescent="0.3">
      <c r="A20" s="1">
        <v>900</v>
      </c>
      <c r="B20" s="1">
        <v>1</v>
      </c>
    </row>
    <row r="21" spans="1:2" x14ac:dyDescent="0.3">
      <c r="A21" s="1">
        <v>1000</v>
      </c>
      <c r="B21" s="1">
        <v>1</v>
      </c>
    </row>
    <row r="22" spans="1:2" x14ac:dyDescent="0.3">
      <c r="A22" s="1">
        <v>1120</v>
      </c>
      <c r="B22" s="1">
        <v>1</v>
      </c>
    </row>
    <row r="23" spans="1:2" x14ac:dyDescent="0.3">
      <c r="A23" s="1">
        <v>1250</v>
      </c>
      <c r="B23" s="1">
        <v>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80" zoomScaleNormal="80" workbookViewId="0">
      <selection activeCell="G9" sqref="G9"/>
    </sheetView>
  </sheetViews>
  <sheetFormatPr defaultRowHeight="21" customHeight="1" x14ac:dyDescent="0.3"/>
  <cols>
    <col min="1" max="1" width="15.77734375" style="3" customWidth="1"/>
    <col min="2" max="2" width="24.33203125" style="3" bestFit="1" customWidth="1"/>
    <col min="3" max="3" width="13" style="3" bestFit="1" customWidth="1"/>
    <col min="4" max="4" width="9.21875" style="3" bestFit="1" customWidth="1"/>
    <col min="5" max="5" width="14.88671875" style="3" bestFit="1" customWidth="1"/>
    <col min="6" max="6" width="8.88671875" style="3"/>
    <col min="7" max="7" width="12.88671875" style="3" bestFit="1" customWidth="1"/>
    <col min="8" max="8" width="16.33203125" style="3" bestFit="1" customWidth="1"/>
    <col min="9" max="9" width="22.109375" style="3" bestFit="1" customWidth="1"/>
    <col min="10" max="10" width="15.77734375" style="3" bestFit="1" customWidth="1"/>
    <col min="11" max="16384" width="8.88671875" style="3"/>
  </cols>
  <sheetData>
    <row r="1" spans="1:3" ht="21" customHeight="1" x14ac:dyDescent="0.3">
      <c r="A1" s="52" t="s">
        <v>51</v>
      </c>
      <c r="B1" s="55" t="s">
        <v>42</v>
      </c>
      <c r="C1" s="35">
        <v>4</v>
      </c>
    </row>
    <row r="2" spans="1:3" ht="21" customHeight="1" x14ac:dyDescent="0.3">
      <c r="A2" s="53" t="s">
        <v>50</v>
      </c>
      <c r="B2" s="56" t="s">
        <v>43</v>
      </c>
      <c r="C2" s="36">
        <v>20</v>
      </c>
    </row>
    <row r="3" spans="1:3" ht="21" customHeight="1" x14ac:dyDescent="0.3">
      <c r="A3" s="53" t="s">
        <v>49</v>
      </c>
      <c r="B3" s="56" t="s">
        <v>44</v>
      </c>
      <c r="C3" s="36">
        <f>-0.1125*C1+1011.5</f>
        <v>1011.05</v>
      </c>
    </row>
    <row r="4" spans="1:3" ht="21" customHeight="1" x14ac:dyDescent="0.3">
      <c r="A4" s="53" t="s">
        <v>48</v>
      </c>
      <c r="B4" s="56" t="s">
        <v>45</v>
      </c>
      <c r="C4" s="36">
        <f>1.293*C3/1013*273/(273+C2)</f>
        <v>1.2024215183838762</v>
      </c>
    </row>
    <row r="5" spans="1:3" ht="21" customHeight="1" thickBot="1" x14ac:dyDescent="0.35">
      <c r="A5" s="54" t="s">
        <v>47</v>
      </c>
      <c r="B5" s="57" t="s">
        <v>46</v>
      </c>
      <c r="C5" s="37">
        <f>1.53/C4*10^(-6)*(273+C2)^1.5/(413+C2)</f>
        <v>1.4738328264485332E-5</v>
      </c>
    </row>
    <row r="6" spans="1:3" ht="21" customHeight="1" x14ac:dyDescent="0.3">
      <c r="A6" s="26"/>
      <c r="B6" s="27"/>
    </row>
    <row r="7" spans="1:3" s="31" customFormat="1" ht="21" customHeight="1" x14ac:dyDescent="0.3">
      <c r="A7" s="28" t="s">
        <v>25</v>
      </c>
      <c r="B7" s="30"/>
    </row>
    <row r="8" spans="1:3" s="31" customFormat="1" ht="21" customHeight="1" thickBot="1" x14ac:dyDescent="0.35">
      <c r="A8" s="28"/>
      <c r="B8" s="30"/>
    </row>
    <row r="9" spans="1:3" s="31" customFormat="1" ht="21" customHeight="1" x14ac:dyDescent="0.3">
      <c r="A9" s="52" t="s">
        <v>33</v>
      </c>
      <c r="B9" s="58" t="s">
        <v>36</v>
      </c>
      <c r="C9" s="35">
        <f>(22*5*C1)+(7*7*C1)</f>
        <v>636</v>
      </c>
    </row>
    <row r="10" spans="1:3" s="31" customFormat="1" ht="21" customHeight="1" x14ac:dyDescent="0.3">
      <c r="A10" s="53" t="s">
        <v>34</v>
      </c>
      <c r="B10" s="2" t="s">
        <v>17</v>
      </c>
      <c r="C10" s="36">
        <v>4</v>
      </c>
    </row>
    <row r="11" spans="1:3" ht="21" customHeight="1" x14ac:dyDescent="0.3">
      <c r="A11" s="53" t="s">
        <v>41</v>
      </c>
      <c r="B11" s="2" t="s">
        <v>37</v>
      </c>
      <c r="C11" s="36">
        <f>C9*C10</f>
        <v>2544</v>
      </c>
    </row>
    <row r="12" spans="1:3" ht="21" customHeight="1" x14ac:dyDescent="0.3">
      <c r="A12" s="53" t="s">
        <v>35</v>
      </c>
      <c r="B12" s="2" t="s">
        <v>38</v>
      </c>
      <c r="C12" s="38">
        <f>C11*(273+C2)/273</f>
        <v>2730.3736263736264</v>
      </c>
    </row>
    <row r="13" spans="1:3" ht="21" customHeight="1" thickBot="1" x14ac:dyDescent="0.35">
      <c r="A13" s="54" t="s">
        <v>39</v>
      </c>
      <c r="B13" s="59" t="s">
        <v>38</v>
      </c>
      <c r="C13" s="37">
        <f>CEILING(C12,1000)</f>
        <v>3000</v>
      </c>
    </row>
    <row r="14" spans="1:3" ht="21" customHeight="1" x14ac:dyDescent="0.3">
      <c r="A14" s="26"/>
      <c r="B14" s="27"/>
    </row>
    <row r="15" spans="1:3" ht="21" customHeight="1" x14ac:dyDescent="0.3">
      <c r="A15" s="28" t="s">
        <v>24</v>
      </c>
      <c r="B15" s="27"/>
    </row>
    <row r="16" spans="1:3" ht="21" customHeight="1" thickBot="1" x14ac:dyDescent="0.35"/>
    <row r="17" spans="1:10" ht="21" customHeight="1" thickBot="1" x14ac:dyDescent="0.35">
      <c r="A17" s="33" t="s">
        <v>26</v>
      </c>
      <c r="B17" s="5" t="s">
        <v>19</v>
      </c>
      <c r="C17" s="6" t="s">
        <v>40</v>
      </c>
      <c r="D17" s="6" t="s">
        <v>1</v>
      </c>
      <c r="E17" s="6" t="s">
        <v>0</v>
      </c>
      <c r="F17" s="6" t="s">
        <v>3</v>
      </c>
      <c r="G17" s="6" t="s">
        <v>16</v>
      </c>
      <c r="H17" s="6" t="s">
        <v>12</v>
      </c>
      <c r="I17" s="7" t="s">
        <v>4</v>
      </c>
      <c r="J17" s="8"/>
    </row>
    <row r="18" spans="1:10" ht="21" customHeight="1" x14ac:dyDescent="0.3">
      <c r="A18" s="49" t="s">
        <v>2</v>
      </c>
      <c r="B18" s="50"/>
      <c r="C18" s="50"/>
      <c r="D18" s="50"/>
      <c r="E18" s="50"/>
      <c r="F18" s="50"/>
      <c r="G18" s="50"/>
      <c r="H18" s="50"/>
      <c r="I18" s="51"/>
      <c r="J18" s="8"/>
    </row>
    <row r="19" spans="1:10" ht="21" customHeight="1" x14ac:dyDescent="0.3">
      <c r="A19" s="9"/>
      <c r="B19" s="2" t="s">
        <v>18</v>
      </c>
      <c r="C19" s="2">
        <v>1000</v>
      </c>
      <c r="D19" s="2">
        <v>150</v>
      </c>
      <c r="E19" s="10">
        <f>(C19/3600)/(PI()*(D19/1000)^2/4)</f>
        <v>15.719006725125466</v>
      </c>
      <c r="F19" s="2">
        <v>10</v>
      </c>
      <c r="G19" s="2">
        <v>1.8</v>
      </c>
      <c r="H19" s="2"/>
      <c r="I19" s="11">
        <f>IF(H19&gt;0,H19*$C$4*E19^2/(2*9.81),G19*F19)</f>
        <v>18</v>
      </c>
    </row>
    <row r="20" spans="1:10" ht="21" customHeight="1" x14ac:dyDescent="0.3">
      <c r="A20" s="46" t="s">
        <v>5</v>
      </c>
      <c r="B20" s="47"/>
      <c r="C20" s="47"/>
      <c r="D20" s="47"/>
      <c r="E20" s="47"/>
      <c r="F20" s="47"/>
      <c r="G20" s="47"/>
      <c r="H20" s="47"/>
      <c r="I20" s="48"/>
    </row>
    <row r="21" spans="1:10" ht="21" customHeight="1" x14ac:dyDescent="0.3">
      <c r="A21" s="9"/>
      <c r="B21" s="2" t="s">
        <v>18</v>
      </c>
      <c r="C21" s="2">
        <v>2000</v>
      </c>
      <c r="D21" s="2">
        <v>200</v>
      </c>
      <c r="E21" s="10">
        <f>(C21/3600)/(PI()*(D21/1000)^2/4)</f>
        <v>17.683882565766147</v>
      </c>
      <c r="F21" s="2">
        <v>13</v>
      </c>
      <c r="G21" s="2">
        <v>1.8</v>
      </c>
      <c r="H21" s="2"/>
      <c r="I21" s="11">
        <f>IF(H21&gt;0,H21*$C$4*E21^2/(2*9.81),G21*F21)</f>
        <v>23.400000000000002</v>
      </c>
    </row>
    <row r="22" spans="1:10" ht="21" customHeight="1" x14ac:dyDescent="0.3">
      <c r="A22" s="9"/>
      <c r="B22" s="2" t="s">
        <v>21</v>
      </c>
      <c r="C22" s="2">
        <v>2000</v>
      </c>
      <c r="D22" s="2">
        <v>200</v>
      </c>
      <c r="E22" s="10">
        <f>(C22/3600)/(PI()*(D22/1000)^2/4)</f>
        <v>17.683882565766147</v>
      </c>
      <c r="F22" s="2" t="s">
        <v>17</v>
      </c>
      <c r="G22" s="2" t="s">
        <v>17</v>
      </c>
      <c r="H22" s="2">
        <v>0.2</v>
      </c>
      <c r="I22" s="11">
        <f>IF(H22&gt;0,H22*$C$4*E22^2/(2*9.81),G22*F22)</f>
        <v>3.8330366934619282</v>
      </c>
    </row>
    <row r="23" spans="1:10" ht="21" customHeight="1" x14ac:dyDescent="0.3">
      <c r="A23" s="12"/>
      <c r="B23" s="2" t="s">
        <v>20</v>
      </c>
      <c r="C23" s="2">
        <v>2000</v>
      </c>
      <c r="D23" s="2">
        <v>200</v>
      </c>
      <c r="E23" s="10">
        <f>(C23/3600)/(PI()*(D23/1000)^2/4)</f>
        <v>17.683882565766147</v>
      </c>
      <c r="F23" s="2" t="s">
        <v>17</v>
      </c>
      <c r="G23" s="2" t="s">
        <v>17</v>
      </c>
      <c r="H23" s="2">
        <v>0.3</v>
      </c>
      <c r="I23" s="11">
        <f>IF(H23&gt;0,H23*$C$4*E23^2/(2*9.81),G23*F23)</f>
        <v>5.7495550401928925</v>
      </c>
      <c r="J23" s="8"/>
    </row>
    <row r="24" spans="1:10" ht="21" customHeight="1" x14ac:dyDescent="0.3">
      <c r="A24" s="46" t="s">
        <v>6</v>
      </c>
      <c r="B24" s="47"/>
      <c r="C24" s="47"/>
      <c r="D24" s="47"/>
      <c r="E24" s="47"/>
      <c r="F24" s="47"/>
      <c r="G24" s="47"/>
      <c r="H24" s="47"/>
      <c r="I24" s="48"/>
    </row>
    <row r="25" spans="1:10" ht="21" customHeight="1" x14ac:dyDescent="0.3">
      <c r="A25" s="12"/>
      <c r="B25" s="13" t="s">
        <v>18</v>
      </c>
      <c r="C25" s="13">
        <v>500</v>
      </c>
      <c r="D25" s="13">
        <v>125</v>
      </c>
      <c r="E25" s="10">
        <f t="shared" ref="E25:E33" si="0">(C25/3600)/(PI()*(D25/1000)^2/4)</f>
        <v>11.317684842090335</v>
      </c>
      <c r="F25" s="13">
        <v>4</v>
      </c>
      <c r="G25" s="13">
        <v>1.6</v>
      </c>
      <c r="H25" s="13"/>
      <c r="I25" s="11">
        <f>IF(H25&gt;0,H25*$C$4*E25^2/(2*9.81),G25*F25)</f>
        <v>6.4</v>
      </c>
      <c r="J25" s="8"/>
    </row>
    <row r="26" spans="1:10" ht="21" customHeight="1" x14ac:dyDescent="0.3">
      <c r="A26" s="46" t="s">
        <v>7</v>
      </c>
      <c r="B26" s="47"/>
      <c r="C26" s="47"/>
      <c r="D26" s="47"/>
      <c r="E26" s="47"/>
      <c r="F26" s="47"/>
      <c r="G26" s="47"/>
      <c r="H26" s="47"/>
      <c r="I26" s="48"/>
    </row>
    <row r="27" spans="1:10" ht="21" customHeight="1" x14ac:dyDescent="0.3">
      <c r="A27" s="9"/>
      <c r="B27" s="2" t="s">
        <v>18</v>
      </c>
      <c r="C27" s="2">
        <v>1000</v>
      </c>
      <c r="D27" s="2">
        <v>150</v>
      </c>
      <c r="E27" s="10">
        <f t="shared" si="0"/>
        <v>15.719006725125466</v>
      </c>
      <c r="F27" s="2">
        <v>7</v>
      </c>
      <c r="G27" s="2">
        <v>1.8</v>
      </c>
      <c r="H27" s="2"/>
      <c r="I27" s="11">
        <f>IF(H27&gt;0,H27*$C$4*E27^2/(2*9.81),G27*F27)</f>
        <v>12.6</v>
      </c>
    </row>
    <row r="28" spans="1:10" ht="21" customHeight="1" x14ac:dyDescent="0.3">
      <c r="A28" s="12"/>
      <c r="B28" s="2" t="s">
        <v>21</v>
      </c>
      <c r="C28" s="13">
        <v>1000</v>
      </c>
      <c r="D28" s="13">
        <v>150</v>
      </c>
      <c r="E28" s="10">
        <f t="shared" si="0"/>
        <v>15.719006725125466</v>
      </c>
      <c r="F28" s="13"/>
      <c r="G28" s="13"/>
      <c r="H28" s="13">
        <v>0.2</v>
      </c>
      <c r="I28" s="11">
        <f>IF(H28&gt;0,H28*$C$4*E28^2/(2*9.81),G28*F28)</f>
        <v>3.0285722022415249</v>
      </c>
      <c r="J28" s="8"/>
    </row>
    <row r="29" spans="1:10" ht="21" customHeight="1" x14ac:dyDescent="0.3">
      <c r="A29" s="9"/>
      <c r="B29" s="2" t="s">
        <v>20</v>
      </c>
      <c r="C29" s="13">
        <v>1000</v>
      </c>
      <c r="D29" s="13">
        <v>150</v>
      </c>
      <c r="E29" s="10">
        <f t="shared" si="0"/>
        <v>15.719006725125466</v>
      </c>
      <c r="F29" s="13"/>
      <c r="G29" s="13"/>
      <c r="H29" s="13">
        <v>0.3</v>
      </c>
      <c r="I29" s="11">
        <f>IF(H29&gt;0,H29*$C$4*E29^2/(2*9.81),G29*F29)</f>
        <v>4.5428583033622862</v>
      </c>
    </row>
    <row r="30" spans="1:10" ht="21" customHeight="1" x14ac:dyDescent="0.3">
      <c r="A30" s="46" t="s">
        <v>8</v>
      </c>
      <c r="B30" s="47"/>
      <c r="C30" s="47"/>
      <c r="D30" s="47"/>
      <c r="E30" s="47"/>
      <c r="F30" s="47"/>
      <c r="G30" s="47"/>
      <c r="H30" s="47"/>
      <c r="I30" s="48"/>
    </row>
    <row r="31" spans="1:10" s="15" customFormat="1" ht="21" customHeight="1" x14ac:dyDescent="0.3">
      <c r="A31" s="14"/>
      <c r="B31" s="13" t="s">
        <v>18</v>
      </c>
      <c r="C31" s="13">
        <v>3000</v>
      </c>
      <c r="D31" s="13">
        <v>250</v>
      </c>
      <c r="E31" s="10">
        <f t="shared" si="0"/>
        <v>16.976527263135505</v>
      </c>
      <c r="F31" s="13">
        <v>5</v>
      </c>
      <c r="G31" s="13">
        <v>1.3</v>
      </c>
      <c r="H31" s="13"/>
      <c r="I31" s="11">
        <f>IF(H31&gt;0,H31*$C$4*E31^2/(2*9.81),G31*F31)</f>
        <v>6.5</v>
      </c>
      <c r="J31" s="8"/>
    </row>
    <row r="32" spans="1:10" s="15" customFormat="1" ht="21" customHeight="1" x14ac:dyDescent="0.3">
      <c r="A32" s="14"/>
      <c r="B32" s="13" t="s">
        <v>22</v>
      </c>
      <c r="C32" s="13">
        <v>3000</v>
      </c>
      <c r="D32" s="13">
        <v>250</v>
      </c>
      <c r="E32" s="16">
        <f t="shared" si="0"/>
        <v>16.976527263135505</v>
      </c>
      <c r="F32" s="13"/>
      <c r="G32" s="13"/>
      <c r="H32" s="13">
        <v>1.3</v>
      </c>
      <c r="I32" s="11">
        <f>IF(H32&gt;0,H32*$C$4*E32^2/(2*9.81),G32*F32)</f>
        <v>22.961423008514348</v>
      </c>
    </row>
    <row r="33" spans="1:10" s="15" customFormat="1" ht="21" customHeight="1" x14ac:dyDescent="0.3">
      <c r="A33" s="14"/>
      <c r="B33" s="13" t="s">
        <v>20</v>
      </c>
      <c r="C33" s="13">
        <v>3000</v>
      </c>
      <c r="D33" s="13">
        <v>250</v>
      </c>
      <c r="E33" s="16">
        <f t="shared" si="0"/>
        <v>16.976527263135505</v>
      </c>
      <c r="F33" s="13"/>
      <c r="G33" s="13"/>
      <c r="H33" s="13">
        <v>0.3</v>
      </c>
      <c r="I33" s="17">
        <f>IF(H33&gt;0,H33*$C$4*E33^2/(2*9.81),G33*F33)</f>
        <v>5.2987899250417723</v>
      </c>
    </row>
    <row r="34" spans="1:10" s="15" customFormat="1" ht="21" customHeight="1" x14ac:dyDescent="0.3">
      <c r="A34" s="14"/>
      <c r="B34" s="13" t="s">
        <v>20</v>
      </c>
      <c r="C34" s="13">
        <v>3000</v>
      </c>
      <c r="D34" s="13">
        <v>250</v>
      </c>
      <c r="E34" s="16">
        <f t="shared" ref="E34" si="1">(C34/3600)/(PI()*(D34/1000)^2/4)</f>
        <v>16.976527263135505</v>
      </c>
      <c r="F34" s="13"/>
      <c r="G34" s="13"/>
      <c r="H34" s="13">
        <v>0.3</v>
      </c>
      <c r="I34" s="17">
        <f t="shared" ref="I34" si="2">IF(H34&gt;0,H34*$C$4*E34^2/(2*9.81),G34*F34)</f>
        <v>5.2987899250417723</v>
      </c>
    </row>
    <row r="35" spans="1:10" s="15" customFormat="1" ht="21" customHeight="1" x14ac:dyDescent="0.3">
      <c r="A35" s="46" t="s">
        <v>9</v>
      </c>
      <c r="B35" s="47"/>
      <c r="C35" s="47"/>
      <c r="D35" s="47"/>
      <c r="E35" s="47"/>
      <c r="F35" s="47"/>
      <c r="G35" s="47"/>
      <c r="H35" s="47"/>
      <c r="I35" s="48"/>
    </row>
    <row r="36" spans="1:10" ht="21" customHeight="1" x14ac:dyDescent="0.3">
      <c r="A36" s="9"/>
      <c r="B36" s="13" t="s">
        <v>18</v>
      </c>
      <c r="C36" s="13">
        <v>3000</v>
      </c>
      <c r="D36" s="13">
        <v>250</v>
      </c>
      <c r="E36" s="10">
        <f t="shared" ref="E36" si="3">(C36/3600)/(PI()*(D36/1000)^2/4)</f>
        <v>16.976527263135505</v>
      </c>
      <c r="F36" s="13">
        <v>5</v>
      </c>
      <c r="G36" s="13">
        <v>1.3</v>
      </c>
      <c r="H36" s="13"/>
      <c r="I36" s="11">
        <f t="shared" ref="I36" si="4">IF(H36&gt;0,H36*$C$4*E36^2/(2*9.81),G36*F36)</f>
        <v>6.5</v>
      </c>
    </row>
    <row r="37" spans="1:10" ht="21" customHeight="1" x14ac:dyDescent="0.3">
      <c r="A37" s="46" t="s">
        <v>10</v>
      </c>
      <c r="B37" s="47"/>
      <c r="C37" s="47"/>
      <c r="D37" s="47"/>
      <c r="E37" s="47"/>
      <c r="F37" s="47"/>
      <c r="G37" s="47"/>
      <c r="H37" s="47"/>
      <c r="I37" s="48"/>
    </row>
    <row r="38" spans="1:10" ht="21" customHeight="1" x14ac:dyDescent="0.3">
      <c r="A38" s="9"/>
      <c r="B38" s="2" t="s">
        <v>18</v>
      </c>
      <c r="C38" s="13">
        <v>3000</v>
      </c>
      <c r="D38" s="13">
        <v>250</v>
      </c>
      <c r="E38" s="10">
        <f t="shared" ref="E38" si="5">(C38/3600)/(PI()*(D38/1000)^2/4)</f>
        <v>16.976527263135505</v>
      </c>
      <c r="F38" s="13">
        <v>7</v>
      </c>
      <c r="G38" s="13">
        <v>1.3</v>
      </c>
      <c r="H38" s="13"/>
      <c r="I38" s="11">
        <f t="shared" ref="I38" si="6">IF(H38&gt;0,H38*$C$4*E38^2/(2*9.81),G38*F38)</f>
        <v>9.1</v>
      </c>
    </row>
    <row r="39" spans="1:10" ht="21" customHeight="1" x14ac:dyDescent="0.3">
      <c r="A39" s="9"/>
      <c r="B39" s="13" t="s">
        <v>20</v>
      </c>
      <c r="C39" s="13">
        <v>3000</v>
      </c>
      <c r="D39" s="13">
        <v>250</v>
      </c>
      <c r="E39" s="16">
        <f t="shared" ref="E39:E41" si="7">(C39/3600)/(PI()*(D39/1000)^2/4)</f>
        <v>16.976527263135505</v>
      </c>
      <c r="F39" s="13"/>
      <c r="G39" s="13"/>
      <c r="H39" s="13">
        <v>0.3</v>
      </c>
      <c r="I39" s="17">
        <f>IF(H39&gt;0,H39*$C$4*E39^2/(2*9.81),G39*F39)</f>
        <v>5.2987899250417723</v>
      </c>
    </row>
    <row r="40" spans="1:10" ht="21" customHeight="1" x14ac:dyDescent="0.3">
      <c r="A40" s="9"/>
      <c r="B40" s="13" t="s">
        <v>20</v>
      </c>
      <c r="C40" s="13">
        <v>3000</v>
      </c>
      <c r="D40" s="13">
        <v>250</v>
      </c>
      <c r="E40" s="16">
        <f t="shared" si="7"/>
        <v>16.976527263135505</v>
      </c>
      <c r="F40" s="13"/>
      <c r="G40" s="13"/>
      <c r="H40" s="13">
        <v>0.3</v>
      </c>
      <c r="I40" s="17">
        <f>IF(H40&gt;0,H40*$C$4*E40^2/(2*9.81),G40*F40)</f>
        <v>5.2987899250417723</v>
      </c>
    </row>
    <row r="41" spans="1:10" ht="21" customHeight="1" thickBot="1" x14ac:dyDescent="0.35">
      <c r="A41" s="18"/>
      <c r="B41" s="19" t="s">
        <v>20</v>
      </c>
      <c r="C41" s="19">
        <v>3000</v>
      </c>
      <c r="D41" s="19">
        <v>250</v>
      </c>
      <c r="E41" s="20">
        <f t="shared" si="7"/>
        <v>16.976527263135505</v>
      </c>
      <c r="F41" s="19"/>
      <c r="G41" s="19"/>
      <c r="H41" s="19">
        <v>0.3</v>
      </c>
      <c r="I41" s="21">
        <f>IF(H41&gt;0,H41*$C$4*E41^2/(2*9.81),G41*F41)</f>
        <v>5.2987899250417723</v>
      </c>
      <c r="J41" s="8"/>
    </row>
    <row r="42" spans="1:10" ht="21" customHeight="1" thickBot="1" x14ac:dyDescent="0.35">
      <c r="A42" s="40" t="s">
        <v>23</v>
      </c>
      <c r="B42" s="41"/>
      <c r="C42" s="41"/>
      <c r="D42" s="41"/>
      <c r="E42" s="41"/>
      <c r="F42" s="41"/>
      <c r="G42" s="41"/>
      <c r="H42" s="42"/>
      <c r="I42" s="32">
        <f>SUM(I38:I41,I36,I31:I34,I27:I29,I25,I21:I23,I19)</f>
        <v>149.10939487298185</v>
      </c>
    </row>
    <row r="43" spans="1:10" ht="21" customHeight="1" x14ac:dyDescent="0.3">
      <c r="E43" s="22"/>
      <c r="I43" s="23"/>
    </row>
    <row r="44" spans="1:10" ht="21" customHeight="1" x14ac:dyDescent="0.3">
      <c r="A44" s="28" t="s">
        <v>27</v>
      </c>
      <c r="B44" s="24"/>
      <c r="C44" s="24"/>
      <c r="D44" s="24"/>
      <c r="E44" s="24"/>
      <c r="F44" s="24"/>
      <c r="G44" s="24"/>
      <c r="H44" s="24"/>
      <c r="I44" s="25"/>
      <c r="J44" s="8"/>
    </row>
    <row r="45" spans="1:10" ht="21" customHeight="1" thickBot="1" x14ac:dyDescent="0.35">
      <c r="E45" s="22"/>
      <c r="I45" s="23"/>
    </row>
    <row r="46" spans="1:10" ht="21" customHeight="1" x14ac:dyDescent="0.3">
      <c r="A46" s="4"/>
      <c r="B46" s="5" t="s">
        <v>19</v>
      </c>
      <c r="C46" s="6" t="s">
        <v>11</v>
      </c>
      <c r="D46" s="6" t="s">
        <v>1</v>
      </c>
      <c r="E46" s="6" t="s">
        <v>0</v>
      </c>
      <c r="F46" s="6" t="s">
        <v>3</v>
      </c>
      <c r="G46" s="6" t="s">
        <v>16</v>
      </c>
      <c r="H46" s="6" t="s">
        <v>12</v>
      </c>
      <c r="I46" s="7" t="s">
        <v>4</v>
      </c>
    </row>
    <row r="47" spans="1:10" ht="21" customHeight="1" x14ac:dyDescent="0.3">
      <c r="A47" s="9" t="s">
        <v>29</v>
      </c>
      <c r="B47" s="2" t="s">
        <v>28</v>
      </c>
      <c r="C47" s="13"/>
      <c r="D47" s="13"/>
      <c r="E47" s="10"/>
      <c r="F47" s="13"/>
      <c r="G47" s="13"/>
      <c r="H47" s="13"/>
      <c r="I47" s="11">
        <v>100</v>
      </c>
      <c r="J47" s="8"/>
    </row>
    <row r="48" spans="1:10" ht="21" customHeight="1" x14ac:dyDescent="0.3">
      <c r="A48" s="9" t="s">
        <v>30</v>
      </c>
      <c r="B48" s="13" t="s">
        <v>28</v>
      </c>
      <c r="C48" s="13"/>
      <c r="D48" s="13"/>
      <c r="E48" s="16"/>
      <c r="F48" s="13"/>
      <c r="G48" s="13"/>
      <c r="H48" s="13"/>
      <c r="I48" s="17">
        <v>80</v>
      </c>
    </row>
    <row r="49" spans="1:10" ht="21" customHeight="1" thickBot="1" x14ac:dyDescent="0.35">
      <c r="A49" s="40" t="s">
        <v>23</v>
      </c>
      <c r="B49" s="41"/>
      <c r="C49" s="41"/>
      <c r="D49" s="41"/>
      <c r="E49" s="41"/>
      <c r="F49" s="41"/>
      <c r="G49" s="41"/>
      <c r="H49" s="42"/>
      <c r="I49" s="32">
        <f>I48+I47</f>
        <v>180</v>
      </c>
    </row>
    <row r="50" spans="1:10" ht="21" customHeight="1" x14ac:dyDescent="0.3">
      <c r="E50" s="22"/>
      <c r="I50" s="23"/>
    </row>
    <row r="51" spans="1:10" ht="21" customHeight="1" x14ac:dyDescent="0.3">
      <c r="E51" s="22"/>
      <c r="I51" s="23"/>
    </row>
    <row r="52" spans="1:10" ht="21" customHeight="1" x14ac:dyDescent="0.3">
      <c r="A52" s="28" t="s">
        <v>31</v>
      </c>
      <c r="E52" s="22"/>
      <c r="I52" s="23"/>
    </row>
    <row r="53" spans="1:10" ht="21" customHeight="1" thickBot="1" x14ac:dyDescent="0.35">
      <c r="A53" s="24"/>
      <c r="B53" s="24"/>
      <c r="C53" s="24"/>
      <c r="D53" s="24"/>
      <c r="E53" s="24"/>
      <c r="F53" s="24"/>
      <c r="G53" s="24"/>
      <c r="H53" s="24"/>
      <c r="I53" s="25"/>
      <c r="J53" s="8"/>
    </row>
    <row r="54" spans="1:10" ht="21" customHeight="1" thickBot="1" x14ac:dyDescent="0.35">
      <c r="A54" s="43" t="s">
        <v>32</v>
      </c>
      <c r="B54" s="44"/>
      <c r="C54" s="44"/>
      <c r="D54" s="44"/>
      <c r="E54" s="44"/>
      <c r="F54" s="44"/>
      <c r="G54" s="44"/>
      <c r="H54" s="45"/>
      <c r="I54" s="34">
        <f>I42+I49</f>
        <v>329.10939487298185</v>
      </c>
    </row>
    <row r="55" spans="1:10" ht="21" customHeight="1" x14ac:dyDescent="0.3">
      <c r="A55" s="24"/>
      <c r="B55" s="24"/>
      <c r="C55" s="24"/>
      <c r="D55" s="24"/>
      <c r="E55" s="24"/>
      <c r="F55" s="24"/>
      <c r="G55" s="24"/>
      <c r="H55" s="24"/>
      <c r="I55" s="25"/>
      <c r="J55" s="8"/>
    </row>
    <row r="56" spans="1:10" ht="21" customHeight="1" x14ac:dyDescent="0.3">
      <c r="E56" s="22"/>
      <c r="I56" s="23"/>
    </row>
    <row r="57" spans="1:10" ht="21" customHeight="1" x14ac:dyDescent="0.3">
      <c r="E57" s="22"/>
    </row>
    <row r="58" spans="1:10" ht="21" customHeight="1" x14ac:dyDescent="0.3">
      <c r="A58" s="24"/>
      <c r="B58" s="24"/>
      <c r="C58" s="24"/>
      <c r="D58" s="24"/>
      <c r="E58" s="24"/>
      <c r="F58" s="24"/>
      <c r="G58" s="24"/>
      <c r="H58" s="24"/>
      <c r="I58" s="25"/>
      <c r="J58" s="8"/>
    </row>
    <row r="59" spans="1:10" ht="21" customHeight="1" x14ac:dyDescent="0.3">
      <c r="E59" s="22"/>
      <c r="I59" s="23"/>
    </row>
    <row r="60" spans="1:10" ht="21" customHeight="1" x14ac:dyDescent="0.3">
      <c r="E60" s="22"/>
      <c r="I60" s="23"/>
    </row>
    <row r="61" spans="1:10" ht="21" customHeight="1" x14ac:dyDescent="0.3">
      <c r="E61" s="22"/>
      <c r="I61" s="23"/>
    </row>
    <row r="62" spans="1:10" ht="21" customHeight="1" x14ac:dyDescent="0.3">
      <c r="E62" s="22"/>
      <c r="I62" s="23"/>
    </row>
    <row r="63" spans="1:10" ht="21" customHeight="1" x14ac:dyDescent="0.3">
      <c r="E63" s="22"/>
      <c r="I63" s="23"/>
    </row>
    <row r="64" spans="1:10" ht="21" customHeight="1" x14ac:dyDescent="0.3">
      <c r="E64" s="22"/>
      <c r="I64" s="23"/>
    </row>
    <row r="65" spans="1:10" ht="21" customHeight="1" x14ac:dyDescent="0.3">
      <c r="E65" s="22"/>
      <c r="I65" s="23"/>
    </row>
    <row r="66" spans="1:10" ht="21" customHeight="1" x14ac:dyDescent="0.3">
      <c r="E66" s="22"/>
      <c r="I66" s="23"/>
    </row>
    <row r="67" spans="1:10" ht="21" customHeight="1" x14ac:dyDescent="0.3">
      <c r="E67" s="22"/>
      <c r="I67" s="23"/>
    </row>
    <row r="68" spans="1:10" ht="21" customHeight="1" x14ac:dyDescent="0.3">
      <c r="A68" s="24"/>
      <c r="B68" s="24"/>
      <c r="C68" s="24"/>
      <c r="D68" s="24"/>
      <c r="E68" s="24"/>
      <c r="F68" s="24"/>
      <c r="G68" s="24"/>
      <c r="H68" s="24"/>
      <c r="I68" s="25"/>
      <c r="J68" s="8"/>
    </row>
    <row r="69" spans="1:10" ht="21" customHeight="1" x14ac:dyDescent="0.3">
      <c r="E69" s="22"/>
      <c r="I69" s="23"/>
    </row>
    <row r="70" spans="1:10" ht="21" customHeight="1" x14ac:dyDescent="0.3">
      <c r="E70" s="22"/>
      <c r="I70" s="23"/>
    </row>
    <row r="71" spans="1:10" ht="21" customHeight="1" x14ac:dyDescent="0.3">
      <c r="E71" s="22"/>
      <c r="I71" s="23"/>
    </row>
    <row r="72" spans="1:10" ht="21" customHeight="1" x14ac:dyDescent="0.3">
      <c r="E72" s="22"/>
      <c r="I72" s="23"/>
    </row>
    <row r="73" spans="1:10" ht="21" customHeight="1" x14ac:dyDescent="0.3">
      <c r="E73" s="22"/>
      <c r="I73" s="23"/>
    </row>
    <row r="74" spans="1:10" ht="21" customHeight="1" x14ac:dyDescent="0.3">
      <c r="E74" s="22"/>
      <c r="I74" s="23"/>
    </row>
    <row r="75" spans="1:10" ht="21" customHeight="1" x14ac:dyDescent="0.3">
      <c r="E75" s="22"/>
      <c r="I75" s="23"/>
    </row>
    <row r="76" spans="1:10" ht="21" customHeight="1" x14ac:dyDescent="0.3">
      <c r="E76" s="22"/>
      <c r="I76" s="23"/>
    </row>
    <row r="77" spans="1:10" ht="21" customHeight="1" x14ac:dyDescent="0.3">
      <c r="E77" s="22"/>
      <c r="I77" s="23"/>
    </row>
    <row r="78" spans="1:10" ht="21" customHeight="1" x14ac:dyDescent="0.3">
      <c r="A78" s="24"/>
      <c r="B78" s="24"/>
      <c r="C78" s="24"/>
      <c r="D78" s="24"/>
      <c r="E78" s="24"/>
      <c r="F78" s="24"/>
      <c r="G78" s="24"/>
      <c r="H78" s="24"/>
      <c r="I78" s="25"/>
      <c r="J78" s="8"/>
    </row>
    <row r="79" spans="1:10" ht="21" customHeight="1" x14ac:dyDescent="0.3">
      <c r="E79" s="22"/>
      <c r="I79" s="23"/>
    </row>
    <row r="81" spans="9:10" ht="21" customHeight="1" x14ac:dyDescent="0.3">
      <c r="I81" s="23"/>
      <c r="J81" s="23"/>
    </row>
  </sheetData>
  <mergeCells count="10">
    <mergeCell ref="A49:H49"/>
    <mergeCell ref="A54:H54"/>
    <mergeCell ref="A42:H42"/>
    <mergeCell ref="A37:I37"/>
    <mergeCell ref="A18:I18"/>
    <mergeCell ref="A20:I20"/>
    <mergeCell ref="A24:I24"/>
    <mergeCell ref="A26:I26"/>
    <mergeCell ref="A30:I30"/>
    <mergeCell ref="A35:I3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DUCTS</vt:lpstr>
      <vt:lpstr>HEAD LOSSES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Beggio</dc:creator>
  <cp:lastModifiedBy>reviewer</cp:lastModifiedBy>
  <cp:lastPrinted>2019-04-10T13:06:55Z</cp:lastPrinted>
  <dcterms:created xsi:type="dcterms:W3CDTF">2018-04-26T11:39:22Z</dcterms:created>
  <dcterms:modified xsi:type="dcterms:W3CDTF">2020-11-16T11:56:08Z</dcterms:modified>
</cp:coreProperties>
</file>